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-120" yWindow="-120" windowWidth="20736" windowHeight="11160" tabRatio="725" firstSheet="1" activeTab="4"/>
  </bookViews>
  <sheets>
    <sheet name="Нето-во-бруто-2018" sheetId="2" r:id="rId1"/>
    <sheet name="Нето-во-бруто-2019" sheetId="5" r:id="rId2"/>
    <sheet name="Нето-во-бруто-2020" sheetId="6" r:id="rId3"/>
    <sheet name="Бруто-во-нето-2020" sheetId="7" r:id="rId4"/>
    <sheet name="Нето-во-бруто-2021" sheetId="8" r:id="rId5"/>
    <sheet name="Бруто-во-нето-2021" sheetId="9" r:id="rId6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4" i="9" l="1"/>
  <c r="G13" i="9"/>
  <c r="H9" i="9"/>
  <c r="G9" i="9"/>
  <c r="G7" i="9"/>
  <c r="G3" i="9"/>
  <c r="C8" i="9" s="1"/>
  <c r="G14" i="8"/>
  <c r="G13" i="8"/>
  <c r="C10" i="8"/>
  <c r="H9" i="8"/>
  <c r="G9" i="8"/>
  <c r="C2" i="8" s="1"/>
  <c r="C3" i="8" s="1"/>
  <c r="C9" i="8"/>
  <c r="G7" i="8"/>
  <c r="G3" i="8"/>
  <c r="G5" i="8" s="1"/>
  <c r="C2" i="2"/>
  <c r="C2" i="5"/>
  <c r="C2" i="6"/>
  <c r="C9" i="9" l="1"/>
  <c r="C6" i="9"/>
  <c r="C7" i="9"/>
  <c r="G5" i="9"/>
  <c r="C4" i="8"/>
  <c r="C11" i="8" s="1"/>
  <c r="G14" i="7"/>
  <c r="G13" i="7"/>
  <c r="H9" i="7"/>
  <c r="G9" i="7"/>
  <c r="G7" i="7"/>
  <c r="G3" i="7"/>
  <c r="G14" i="6"/>
  <c r="G13" i="6"/>
  <c r="H9" i="6"/>
  <c r="G9" i="6"/>
  <c r="G7" i="6"/>
  <c r="G3" i="6"/>
  <c r="G5" i="6" s="1"/>
  <c r="G14" i="5"/>
  <c r="G13" i="5"/>
  <c r="H9" i="5"/>
  <c r="G9" i="5"/>
  <c r="G7" i="5"/>
  <c r="G3" i="5"/>
  <c r="G5" i="5" s="1"/>
  <c r="G14" i="2"/>
  <c r="G13" i="2"/>
  <c r="H9" i="2"/>
  <c r="C10" i="9" l="1"/>
  <c r="C11" i="9" s="1"/>
  <c r="C12" i="9" s="1"/>
  <c r="C16" i="9" s="1"/>
  <c r="C17" i="9" s="1"/>
  <c r="C18" i="9" s="1"/>
  <c r="C15" i="8"/>
  <c r="C13" i="8"/>
  <c r="C12" i="8"/>
  <c r="C14" i="8"/>
  <c r="G5" i="7"/>
  <c r="C9" i="7"/>
  <c r="C8" i="7"/>
  <c r="C7" i="7"/>
  <c r="C6" i="7"/>
  <c r="C3" i="5"/>
  <c r="C3" i="6"/>
  <c r="C13" i="9" l="1"/>
  <c r="C16" i="8"/>
  <c r="C18" i="8" s="1"/>
  <c r="C19" i="8" s="1"/>
  <c r="C20" i="8" s="1"/>
  <c r="C10" i="7"/>
  <c r="C11" i="7" s="1"/>
  <c r="C12" i="7" s="1"/>
  <c r="C9" i="6"/>
  <c r="C10" i="6" s="1"/>
  <c r="C9" i="5"/>
  <c r="C10" i="5" s="1"/>
  <c r="C16" i="7" l="1"/>
  <c r="C13" i="7" s="1"/>
  <c r="C4" i="6"/>
  <c r="C11" i="6" s="1"/>
  <c r="C4" i="5"/>
  <c r="C11" i="5" s="1"/>
  <c r="C9" i="2"/>
  <c r="C10" i="2" s="1"/>
  <c r="G7" i="2"/>
  <c r="G9" i="2"/>
  <c r="C3" i="2" s="1"/>
  <c r="G3" i="2"/>
  <c r="G5" i="2" s="1"/>
  <c r="C17" i="7" l="1"/>
  <c r="C18" i="7" s="1"/>
  <c r="C15" i="6"/>
  <c r="C12" i="6"/>
  <c r="C14" i="6"/>
  <c r="C13" i="6"/>
  <c r="C15" i="5"/>
  <c r="C14" i="5"/>
  <c r="C12" i="5"/>
  <c r="C13" i="5"/>
  <c r="C4" i="2"/>
  <c r="C11" i="2" s="1"/>
  <c r="C16" i="6" l="1"/>
  <c r="C18" i="6" s="1"/>
  <c r="C19" i="6" s="1"/>
  <c r="C20" i="6" s="1"/>
  <c r="C16" i="5"/>
  <c r="C18" i="5" s="1"/>
  <c r="C19" i="5" s="1"/>
  <c r="C20" i="5" s="1"/>
  <c r="C13" i="2"/>
  <c r="C14" i="2"/>
  <c r="C12" i="2"/>
  <c r="C15" i="2"/>
  <c r="C16" i="2" l="1"/>
  <c r="C18" i="2" s="1"/>
  <c r="C19" i="2" s="1"/>
  <c r="C20" i="2" s="1"/>
</calcChain>
</file>

<file path=xl/sharedStrings.xml><?xml version="1.0" encoding="utf-8"?>
<sst xmlns="http://schemas.openxmlformats.org/spreadsheetml/2006/main" count="168" uniqueCount="45">
  <si>
    <t>Нето плата</t>
  </si>
  <si>
    <t>Придонес за ПИОМ</t>
  </si>
  <si>
    <t>Придонес за ЗО</t>
  </si>
  <si>
    <t>Придонес 0,5%</t>
  </si>
  <si>
    <t>Придонес за невработеност</t>
  </si>
  <si>
    <t>Збир продонеси (збир ред 5 до ред 8)</t>
  </si>
  <si>
    <t>Коеф. за пресметка на Бруто II (100 / (100 - ред 9))</t>
  </si>
  <si>
    <t>Бруто I * Коеф. (Бруто II) (ред 4 * ред 10)</t>
  </si>
  <si>
    <t>Износ на придонес за ПИОМ (ред 5 * ред 11)</t>
  </si>
  <si>
    <t>Износ на придонес за ЗО (ред 6 * ред 11)</t>
  </si>
  <si>
    <t>Износ на придонес 0,5% (ред 7 * ред 11)</t>
  </si>
  <si>
    <t>Износ на придонес за невработеност (ред 8 * ред 11)</t>
  </si>
  <si>
    <t>Работно време (100% = 40 работни саати)</t>
  </si>
  <si>
    <t>Минимална основа за придонеси</t>
  </si>
  <si>
    <t>Минимална основа за придонеси за дадено работно време</t>
  </si>
  <si>
    <t>Бруто плата</t>
  </si>
  <si>
    <t>Максимална основа за придонеси за дадено работно време</t>
  </si>
  <si>
    <t>Вкупен трошок за даноци и придонеси</t>
  </si>
  <si>
    <t>Ефективна даночна стапка вкалкулирана во бруто плата</t>
  </si>
  <si>
    <t>Ефективна даночна стапка на нето плата</t>
  </si>
  <si>
    <t>Бруто плата = ред 1 + ред 3 + ред 12 до ред 15</t>
  </si>
  <si>
    <t>Нето плата + ПДД (Бруто I) (ред 1 + ред 3)</t>
  </si>
  <si>
    <t>Даночно намалување за месецот за еден вработен</t>
  </si>
  <si>
    <t>Пресметана стапка ДЛД до 90.000 бруто доход (81.000 нето)</t>
  </si>
  <si>
    <t>Пресметана стапка ДЛД над 90.000 бруто доход (81.000 нето)</t>
  </si>
  <si>
    <t>Пропишана стапка ДЛД до 90.000 бруто доход (81.000 нето)</t>
  </si>
  <si>
    <t>Пропишана стапка ДЛД над 90.000 бруто доход (81.000 нето)</t>
  </si>
  <si>
    <t>Даночна основа за ДЛД</t>
  </si>
  <si>
    <t>Основа за данок на личен доход</t>
  </si>
  <si>
    <t>Бруто плата - придонеси (Бруто I)</t>
  </si>
  <si>
    <t xml:space="preserve">Данок на доход </t>
  </si>
  <si>
    <t>Даночно намалување за месецот за еден вработен (да се ажурира во 2020 год.!)</t>
  </si>
  <si>
    <t>Пресметана стапка ДЛД до 90.000 бруто доход (81.000 нето даночна основа (нето плата - даночно олеснување)</t>
  </si>
  <si>
    <t>Пресметана стапка ДЛД над 90.000 бруто доход (над 81.000 нето даночна основа)</t>
  </si>
  <si>
    <t>Просечна бруто пата на републичко ниво објавена во јануари (внесете актуелен податок)</t>
  </si>
  <si>
    <t>Износ на придонес за ПИОМ (ред 5 * ред 1)</t>
  </si>
  <si>
    <t>Износ на придонес за ЗО (ред 6 * ред 1)</t>
  </si>
  <si>
    <t>Износ на придонес 0,5% (ред 7 * ред 1)</t>
  </si>
  <si>
    <t>Износ на придонес за невработеност (ред 8 * ред 1)</t>
  </si>
  <si>
    <t>Нето плата + ДЛД (Бруто I) (ред 1 + ред 3)</t>
  </si>
  <si>
    <t>Данок на личен доход</t>
  </si>
  <si>
    <t xml:space="preserve">Данок на личен доход </t>
  </si>
  <si>
    <t>Даночна основа за ПДД</t>
  </si>
  <si>
    <t>Персонален данок на доход</t>
  </si>
  <si>
    <t>Даночно намалување за месецот за еден вработен за тековна година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</si>
</sst>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\ &quot;ден.&quot;"/>
    <numFmt numFmtId="165" formatCode="0.0000"/>
    <numFmt numFmtId="166" formatCode="0.0"/>
    <numFmt numFmtId="167" formatCode="0.000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164" fontId="0" fillId="2" borderId="0" xfId="0" applyNumberFormat="1" applyFill="1" applyProtection="1">
      <protection locked="0"/>
    </xf>
    <xf numFmtId="164" fontId="0" fillId="0" borderId="0" xfId="0" applyNumberFormat="1" applyProtection="1">
      <protection hidden="1"/>
    </xf>
    <xf numFmtId="164" fontId="4" fillId="0" borderId="0" xfId="0" applyNumberFormat="1" applyFont="1" applyProtection="1">
      <protection hidden="1"/>
    </xf>
    <xf numFmtId="165" fontId="4" fillId="0" borderId="0" xfId="0" applyNumberFormat="1" applyFont="1" applyProtection="1">
      <protection hidden="1"/>
    </xf>
    <xf numFmtId="166" fontId="4" fillId="0" borderId="0" xfId="0" applyNumberFormat="1" applyFont="1" applyProtection="1">
      <protection hidden="1"/>
    </xf>
    <xf numFmtId="0" fontId="0" fillId="0" borderId="0" xfId="0" applyAlignment="1" applyProtection="1">
      <alignment horizontal="right"/>
      <protection hidden="1"/>
    </xf>
    <xf numFmtId="0" fontId="0" fillId="0" borderId="0" xfId="0" applyProtection="1">
      <protection hidden="1"/>
    </xf>
    <xf numFmtId="164" fontId="0" fillId="3" borderId="0" xfId="0" applyNumberFormat="1" applyFill="1" applyProtection="1">
      <protection hidden="1"/>
    </xf>
    <xf numFmtId="9" fontId="0" fillId="3" borderId="0" xfId="0" applyNumberFormat="1" applyFill="1" applyProtection="1">
      <protection hidden="1"/>
    </xf>
    <xf numFmtId="10" fontId="0" fillId="3" borderId="0" xfId="0" applyNumberFormat="1" applyFill="1" applyProtection="1">
      <protection hidden="1"/>
    </xf>
    <xf numFmtId="0" fontId="0" fillId="3" borderId="0" xfId="0" applyFill="1" applyProtection="1">
      <protection hidden="1"/>
    </xf>
    <xf numFmtId="167" fontId="0" fillId="0" borderId="0" xfId="0" applyNumberFormat="1" applyProtection="1">
      <protection hidden="1"/>
    </xf>
    <xf numFmtId="10" fontId="0" fillId="0" borderId="0" xfId="0" applyNumberFormat="1" applyProtection="1">
      <protection hidden="1"/>
    </xf>
    <xf numFmtId="0" fontId="5" fillId="0" borderId="0" xfId="0" applyFont="1" applyProtection="1">
      <protection hidden="1"/>
    </xf>
    <xf numFmtId="10" fontId="3" fillId="3" borderId="0" xfId="0" applyNumberFormat="1" applyFont="1" applyFill="1" applyProtection="1">
      <protection hidden="1"/>
    </xf>
    <xf numFmtId="164" fontId="3" fillId="3" borderId="0" xfId="0" applyNumberFormat="1" applyFont="1" applyFill="1" applyProtection="1">
      <protection hidden="1"/>
    </xf>
    <xf numFmtId="9" fontId="3" fillId="3" borderId="0" xfId="0" applyNumberFormat="1" applyFont="1" applyFill="1" applyProtection="1">
      <protection hidden="1"/>
    </xf>
    <xf numFmtId="0" fontId="6" fillId="0" borderId="0" xfId="0" applyFont="1" applyProtection="1">
      <protection hidden="1"/>
    </xf>
    <xf numFmtId="164" fontId="0" fillId="3" borderId="0" xfId="0" applyNumberFormat="1" applyFill="1" applyProtection="1">
      <protection locked="0"/>
    </xf>
    <xf numFmtId="164" fontId="2" fillId="3" borderId="0" xfId="0" applyNumberFormat="1" applyFont="1" applyFill="1" applyProtection="1">
      <protection locked="0"/>
    </xf>
    <xf numFmtId="0" fontId="2" fillId="0" borderId="0" xfId="0" applyFont="1" applyProtection="1">
      <protection hidden="1"/>
    </xf>
    <xf numFmtId="164" fontId="7" fillId="0" borderId="0" xfId="0" applyNumberFormat="1" applyFont="1" applyFill="1" applyProtection="1">
      <protection hidden="1"/>
    </xf>
    <xf numFmtId="9" fontId="0" fillId="3" borderId="0" xfId="0" applyNumberFormat="1" applyFill="1" applyProtection="1">
      <protection locked="0"/>
    </xf>
    <xf numFmtId="164" fontId="0" fillId="0" borderId="0" xfId="0" applyNumberFormat="1" applyProtection="1">
      <protection locked="0"/>
    </xf>
    <xf numFmtId="0" fontId="0" fillId="3" borderId="0" xfId="0" applyFill="1" applyProtection="1">
      <protection locked="0"/>
    </xf>
    <xf numFmtId="164" fontId="3" fillId="3" borderId="0" xfId="0" applyNumberFormat="1" applyFont="1" applyFill="1" applyProtection="1">
      <protection locked="0"/>
    </xf>
    <xf numFmtId="9" fontId="3" fillId="3" borderId="0" xfId="0" applyNumberFormat="1" applyFont="1" applyFill="1" applyProtection="1">
      <protection locked="0"/>
    </xf>
    <xf numFmtId="0" fontId="0" fillId="0" borderId="0" xfId="0" applyProtection="1">
      <protection locked="0"/>
    </xf>
    <xf numFmtId="167" fontId="0" fillId="0" borderId="0" xfId="0" applyNumberFormat="1" applyProtection="1">
      <protection locked="0"/>
    </xf>
    <xf numFmtId="0" fontId="1" fillId="0" borderId="0" xfId="0" applyFont="1" applyProtection="1">
      <protection hidden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zoomScale="124" zoomScaleNormal="130" workbookViewId="0">
      <selection activeCell="C2" sqref="C2"/>
    </sheetView>
  </sheetViews>
  <sheetFormatPr defaultColWidth="8.88671875" defaultRowHeight="14.4" x14ac:dyDescent="0.3"/>
  <cols>
    <col min="1" max="1" width="3" style="7" bestFit="1" customWidth="1"/>
    <col min="2" max="2" width="50.6640625" style="7" bestFit="1" customWidth="1"/>
    <col min="3" max="3" width="14.109375" style="7" bestFit="1" customWidth="1"/>
    <col min="4" max="6" width="8.88671875" style="7"/>
    <col min="7" max="7" width="12.33203125" style="7" bestFit="1" customWidth="1"/>
    <col min="8" max="16384" width="8.88671875" style="7"/>
  </cols>
  <sheetData>
    <row r="1" spans="1:8" x14ac:dyDescent="0.3">
      <c r="A1" s="6">
        <v>1</v>
      </c>
      <c r="B1" s="7" t="s">
        <v>0</v>
      </c>
      <c r="C1" s="1">
        <v>25000</v>
      </c>
      <c r="G1" s="8">
        <v>32877</v>
      </c>
      <c r="H1" s="18" t="s">
        <v>34</v>
      </c>
    </row>
    <row r="2" spans="1:8" x14ac:dyDescent="0.3">
      <c r="A2" s="7">
        <v>2</v>
      </c>
      <c r="B2" s="7" t="s">
        <v>42</v>
      </c>
      <c r="C2" s="2">
        <f>IF(C1-G9&gt;0,C1-G9,0)</f>
        <v>17469</v>
      </c>
      <c r="G2" s="9">
        <v>0.5</v>
      </c>
    </row>
    <row r="3" spans="1:8" x14ac:dyDescent="0.3">
      <c r="A3" s="7">
        <v>3</v>
      </c>
      <c r="B3" s="2" t="s">
        <v>43</v>
      </c>
      <c r="C3" s="2">
        <f>IF(C2&lt;81000,C2*G13,(C2-81000)*G14+81000*G13)</f>
        <v>1941.0000000000002</v>
      </c>
      <c r="G3" s="2">
        <f>G1*G2</f>
        <v>16438.5</v>
      </c>
      <c r="H3" s="7" t="s">
        <v>13</v>
      </c>
    </row>
    <row r="4" spans="1:8" x14ac:dyDescent="0.3">
      <c r="A4" s="6">
        <v>4</v>
      </c>
      <c r="B4" s="2" t="s">
        <v>21</v>
      </c>
      <c r="C4" s="3">
        <f>C1+C3</f>
        <v>26941</v>
      </c>
      <c r="G4" s="9">
        <v>1</v>
      </c>
      <c r="H4" s="7" t="s">
        <v>12</v>
      </c>
    </row>
    <row r="5" spans="1:8" x14ac:dyDescent="0.3">
      <c r="A5" s="7">
        <v>5</v>
      </c>
      <c r="B5" s="2" t="s">
        <v>1</v>
      </c>
      <c r="C5" s="10">
        <v>0.18</v>
      </c>
      <c r="G5" s="2">
        <f>G3*G4</f>
        <v>16438.5</v>
      </c>
      <c r="H5" s="7" t="s">
        <v>14</v>
      </c>
    </row>
    <row r="6" spans="1:8" x14ac:dyDescent="0.3">
      <c r="A6" s="6">
        <v>6</v>
      </c>
      <c r="B6" s="2" t="s">
        <v>2</v>
      </c>
      <c r="C6" s="10">
        <v>7.2999999999999995E-2</v>
      </c>
      <c r="G6" s="11">
        <v>16</v>
      </c>
    </row>
    <row r="7" spans="1:8" x14ac:dyDescent="0.3">
      <c r="A7" s="7">
        <v>7</v>
      </c>
      <c r="B7" s="2" t="s">
        <v>3</v>
      </c>
      <c r="C7" s="10">
        <v>5.0000000000000001E-3</v>
      </c>
      <c r="G7" s="2">
        <f>G6*G1</f>
        <v>526032</v>
      </c>
      <c r="H7" s="7" t="s">
        <v>16</v>
      </c>
    </row>
    <row r="8" spans="1:8" x14ac:dyDescent="0.3">
      <c r="A8" s="6">
        <v>8</v>
      </c>
      <c r="B8" s="2" t="s">
        <v>4</v>
      </c>
      <c r="C8" s="10">
        <v>1.2E-2</v>
      </c>
      <c r="G8" s="8">
        <v>7531</v>
      </c>
      <c r="H8" s="7" t="s">
        <v>22</v>
      </c>
    </row>
    <row r="9" spans="1:8" x14ac:dyDescent="0.3">
      <c r="A9" s="7">
        <v>9</v>
      </c>
      <c r="B9" s="2" t="s">
        <v>5</v>
      </c>
      <c r="C9" s="5">
        <f>(C5+C6+C7+C8)*100</f>
        <v>27</v>
      </c>
      <c r="G9" s="2">
        <f>G8*G4</f>
        <v>7531</v>
      </c>
      <c r="H9" s="7" t="str">
        <f>"Даночно намалување за "&amp;(IF(G4=1,"цело","нецело"))&amp;" работно време"</f>
        <v>Даночно намалување за цело работно време</v>
      </c>
    </row>
    <row r="10" spans="1:8" x14ac:dyDescent="0.3">
      <c r="A10" s="6">
        <v>10</v>
      </c>
      <c r="B10" s="2" t="s">
        <v>6</v>
      </c>
      <c r="C10" s="4">
        <f>100/(100-C9)</f>
        <v>1.3698630136986301</v>
      </c>
      <c r="G10" s="9">
        <v>0.1</v>
      </c>
      <c r="H10" s="7" t="s">
        <v>25</v>
      </c>
    </row>
    <row r="11" spans="1:8" x14ac:dyDescent="0.3">
      <c r="A11" s="7">
        <v>11</v>
      </c>
      <c r="B11" s="2" t="s">
        <v>7</v>
      </c>
      <c r="C11" s="3">
        <f>IF(C4*C10&lt;G5,G5,IF(C4*C10&gt;G7,G7,C4*C10))</f>
        <v>36905.479452054795</v>
      </c>
      <c r="G11" s="9">
        <v>0.1</v>
      </c>
      <c r="H11" s="7" t="s">
        <v>26</v>
      </c>
    </row>
    <row r="12" spans="1:8" x14ac:dyDescent="0.3">
      <c r="A12" s="6">
        <v>12</v>
      </c>
      <c r="B12" s="2" t="s">
        <v>8</v>
      </c>
      <c r="C12" s="2">
        <f>C5*C$11</f>
        <v>6642.9863013698632</v>
      </c>
    </row>
    <row r="13" spans="1:8" x14ac:dyDescent="0.3">
      <c r="A13" s="7">
        <v>13</v>
      </c>
      <c r="B13" s="2" t="s">
        <v>9</v>
      </c>
      <c r="C13" s="2">
        <f>C6*C$11</f>
        <v>2694.1</v>
      </c>
      <c r="G13" s="12">
        <f>G10/(1-G10)</f>
        <v>0.11111111111111112</v>
      </c>
      <c r="H13" s="7" t="s">
        <v>23</v>
      </c>
    </row>
    <row r="14" spans="1:8" x14ac:dyDescent="0.3">
      <c r="A14" s="6">
        <v>14</v>
      </c>
      <c r="B14" s="2" t="s">
        <v>10</v>
      </c>
      <c r="C14" s="2">
        <f>C7*C$11</f>
        <v>184.52739726027397</v>
      </c>
      <c r="G14" s="12">
        <f>G11/(1-G11)</f>
        <v>0.11111111111111112</v>
      </c>
      <c r="H14" s="7" t="s">
        <v>24</v>
      </c>
    </row>
    <row r="15" spans="1:8" x14ac:dyDescent="0.3">
      <c r="A15" s="7">
        <v>15</v>
      </c>
      <c r="B15" s="2" t="s">
        <v>11</v>
      </c>
      <c r="C15" s="2">
        <f>C8*C$11</f>
        <v>442.86575342465756</v>
      </c>
    </row>
    <row r="16" spans="1:8" x14ac:dyDescent="0.3">
      <c r="A16" s="6">
        <v>16</v>
      </c>
      <c r="B16" s="2" t="s">
        <v>20</v>
      </c>
      <c r="C16" s="2">
        <f>C1+C3+C12+C13+C14+C15</f>
        <v>36905.479452054795</v>
      </c>
    </row>
    <row r="17" spans="1:3" x14ac:dyDescent="0.3">
      <c r="A17" s="6"/>
    </row>
    <row r="18" spans="1:3" x14ac:dyDescent="0.3">
      <c r="A18" s="6"/>
      <c r="B18" s="7" t="s">
        <v>17</v>
      </c>
      <c r="C18" s="2">
        <f>C16-C1</f>
        <v>11905.479452054795</v>
      </c>
    </row>
    <row r="19" spans="1:3" x14ac:dyDescent="0.3">
      <c r="A19" s="6"/>
      <c r="B19" s="7" t="s">
        <v>18</v>
      </c>
      <c r="C19" s="13">
        <f>C18/C16</f>
        <v>0.32259381611669946</v>
      </c>
    </row>
    <row r="20" spans="1:3" x14ac:dyDescent="0.3">
      <c r="A20" s="6"/>
      <c r="B20" s="7" t="s">
        <v>19</v>
      </c>
      <c r="C20" s="13">
        <f>C19*100/(100-C19*100)</f>
        <v>0.47621917808219172</v>
      </c>
    </row>
    <row r="21" spans="1:3" x14ac:dyDescent="0.3">
      <c r="C21" s="14"/>
    </row>
    <row r="22" spans="1:3" x14ac:dyDescent="0.3">
      <c r="C22" s="14"/>
    </row>
    <row r="23" spans="1:3" x14ac:dyDescent="0.3">
      <c r="C23" s="14"/>
    </row>
  </sheetData>
  <sheetProtection algorithmName="SHA-512" hashValue="u03xJNEL92qwkd7MtfjcOHqQksHSYl+Dri2Uo7IjdeuziK0Pwg9HemrDOj2Idy3TtV8ZFue3Il7E0dSLfR1vOQ==" saltValue="gz5B3kIHhJ8yuDtx2jdaJg==" spinCount="100000" sheet="1" objects="1" scenario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zoomScale="124" zoomScaleNormal="130" workbookViewId="0">
      <selection activeCell="C2" sqref="C2"/>
    </sheetView>
  </sheetViews>
  <sheetFormatPr defaultColWidth="8.88671875" defaultRowHeight="14.4" x14ac:dyDescent="0.3"/>
  <cols>
    <col min="1" max="1" width="3" style="7" bestFit="1" customWidth="1"/>
    <col min="2" max="2" width="50.6640625" style="7" bestFit="1" customWidth="1"/>
    <col min="3" max="3" width="14.109375" style="7" bestFit="1" customWidth="1"/>
    <col min="4" max="6" width="8.88671875" style="7"/>
    <col min="7" max="7" width="12.33203125" style="7" bestFit="1" customWidth="1"/>
    <col min="8" max="16384" width="8.88671875" style="7"/>
  </cols>
  <sheetData>
    <row r="1" spans="1:8" x14ac:dyDescent="0.3">
      <c r="A1" s="6">
        <v>1</v>
      </c>
      <c r="B1" s="7" t="s">
        <v>0</v>
      </c>
      <c r="C1" s="1">
        <v>25000</v>
      </c>
      <c r="G1" s="19">
        <v>36017</v>
      </c>
      <c r="H1" s="18" t="s">
        <v>34</v>
      </c>
    </row>
    <row r="2" spans="1:8" x14ac:dyDescent="0.3">
      <c r="A2" s="7">
        <v>2</v>
      </c>
      <c r="B2" s="7" t="s">
        <v>27</v>
      </c>
      <c r="C2" s="2">
        <f>IF(C1-G9&gt;0,C1-G9,0)</f>
        <v>17000</v>
      </c>
      <c r="G2" s="9">
        <v>0.5</v>
      </c>
    </row>
    <row r="3" spans="1:8" x14ac:dyDescent="0.3">
      <c r="A3" s="7">
        <v>3</v>
      </c>
      <c r="B3" s="2" t="s">
        <v>41</v>
      </c>
      <c r="C3" s="2">
        <f>IF(C2&lt;81000,C2*G13,(C2-81000)*G14+81000*G13)</f>
        <v>1888.8888888888889</v>
      </c>
      <c r="G3" s="2">
        <f>G1*G2</f>
        <v>18008.5</v>
      </c>
      <c r="H3" s="7" t="s">
        <v>13</v>
      </c>
    </row>
    <row r="4" spans="1:8" x14ac:dyDescent="0.3">
      <c r="A4" s="6">
        <v>4</v>
      </c>
      <c r="B4" s="2" t="s">
        <v>21</v>
      </c>
      <c r="C4" s="3">
        <f>C1+C3</f>
        <v>26888.888888888891</v>
      </c>
      <c r="G4" s="9">
        <v>1</v>
      </c>
      <c r="H4" s="7" t="s">
        <v>12</v>
      </c>
    </row>
    <row r="5" spans="1:8" x14ac:dyDescent="0.3">
      <c r="A5" s="7">
        <v>5</v>
      </c>
      <c r="B5" s="2" t="s">
        <v>1</v>
      </c>
      <c r="C5" s="10">
        <v>0.184</v>
      </c>
      <c r="G5" s="2">
        <f>G3*G4</f>
        <v>18008.5</v>
      </c>
      <c r="H5" s="7" t="s">
        <v>14</v>
      </c>
    </row>
    <row r="6" spans="1:8" x14ac:dyDescent="0.3">
      <c r="A6" s="6">
        <v>6</v>
      </c>
      <c r="B6" s="2" t="s">
        <v>2</v>
      </c>
      <c r="C6" s="10">
        <v>7.3999999999999996E-2</v>
      </c>
      <c r="G6" s="11">
        <v>16</v>
      </c>
    </row>
    <row r="7" spans="1:8" x14ac:dyDescent="0.3">
      <c r="A7" s="7">
        <v>7</v>
      </c>
      <c r="B7" s="2" t="s">
        <v>3</v>
      </c>
      <c r="C7" s="10">
        <v>5.0000000000000001E-3</v>
      </c>
      <c r="G7" s="2">
        <f>G6*G1</f>
        <v>576272</v>
      </c>
      <c r="H7" s="7" t="s">
        <v>16</v>
      </c>
    </row>
    <row r="8" spans="1:8" x14ac:dyDescent="0.3">
      <c r="A8" s="6">
        <v>8</v>
      </c>
      <c r="B8" s="2" t="s">
        <v>4</v>
      </c>
      <c r="C8" s="10">
        <v>1.2E-2</v>
      </c>
      <c r="G8" s="8">
        <v>8000</v>
      </c>
      <c r="H8" s="7" t="s">
        <v>22</v>
      </c>
    </row>
    <row r="9" spans="1:8" x14ac:dyDescent="0.3">
      <c r="A9" s="7">
        <v>9</v>
      </c>
      <c r="B9" s="2" t="s">
        <v>5</v>
      </c>
      <c r="C9" s="5">
        <f>(C5+C6+C7+C8)*100</f>
        <v>27.500000000000004</v>
      </c>
      <c r="G9" s="2">
        <f>G8*G4</f>
        <v>8000</v>
      </c>
      <c r="H9" s="7" t="str">
        <f>"Даночно намалување за "&amp;(IF(G4=1,"цело","нецело"))&amp;" работно време"</f>
        <v>Даночно намалување за цело работно време</v>
      </c>
    </row>
    <row r="10" spans="1:8" x14ac:dyDescent="0.3">
      <c r="A10" s="6">
        <v>10</v>
      </c>
      <c r="B10" s="2" t="s">
        <v>6</v>
      </c>
      <c r="C10" s="4">
        <f>100/(100-C9)</f>
        <v>1.3793103448275863</v>
      </c>
      <c r="G10" s="9">
        <v>0.1</v>
      </c>
      <c r="H10" s="7" t="s">
        <v>25</v>
      </c>
    </row>
    <row r="11" spans="1:8" x14ac:dyDescent="0.3">
      <c r="A11" s="7">
        <v>11</v>
      </c>
      <c r="B11" s="2" t="s">
        <v>7</v>
      </c>
      <c r="C11" s="3">
        <f>IF(C4*C10&lt;G5,G5,IF(C4*C10&gt;G7,G7,C4*C10))</f>
        <v>37088.122605363991</v>
      </c>
      <c r="G11" s="9">
        <v>0.18</v>
      </c>
      <c r="H11" s="7" t="s">
        <v>26</v>
      </c>
    </row>
    <row r="12" spans="1:8" x14ac:dyDescent="0.3">
      <c r="A12" s="6">
        <v>12</v>
      </c>
      <c r="B12" s="2" t="s">
        <v>8</v>
      </c>
      <c r="C12" s="2">
        <f>C5*C$11</f>
        <v>6824.2145593869745</v>
      </c>
    </row>
    <row r="13" spans="1:8" x14ac:dyDescent="0.3">
      <c r="A13" s="7">
        <v>13</v>
      </c>
      <c r="B13" s="2" t="s">
        <v>9</v>
      </c>
      <c r="C13" s="2">
        <f>C6*C$11</f>
        <v>2744.5210727969352</v>
      </c>
      <c r="G13" s="12">
        <f>G10/(1-G10)</f>
        <v>0.11111111111111112</v>
      </c>
      <c r="H13" s="7" t="s">
        <v>32</v>
      </c>
    </row>
    <row r="14" spans="1:8" x14ac:dyDescent="0.3">
      <c r="A14" s="6">
        <v>14</v>
      </c>
      <c r="B14" s="2" t="s">
        <v>10</v>
      </c>
      <c r="C14" s="2">
        <f>C7*C$11</f>
        <v>185.44061302681996</v>
      </c>
      <c r="G14" s="12">
        <f>G11/(1-G11)</f>
        <v>0.21951219512195119</v>
      </c>
      <c r="H14" s="7" t="s">
        <v>33</v>
      </c>
    </row>
    <row r="15" spans="1:8" x14ac:dyDescent="0.3">
      <c r="A15" s="7">
        <v>15</v>
      </c>
      <c r="B15" s="2" t="s">
        <v>11</v>
      </c>
      <c r="C15" s="2">
        <f>C8*C$11</f>
        <v>445.0574712643679</v>
      </c>
    </row>
    <row r="16" spans="1:8" x14ac:dyDescent="0.3">
      <c r="A16" s="6">
        <v>16</v>
      </c>
      <c r="B16" s="2" t="s">
        <v>20</v>
      </c>
      <c r="C16" s="2">
        <f>C1+C3+C12+C13+C14+C15</f>
        <v>37088.122605363977</v>
      </c>
    </row>
    <row r="17" spans="1:3" x14ac:dyDescent="0.3">
      <c r="A17" s="6"/>
    </row>
    <row r="18" spans="1:3" x14ac:dyDescent="0.3">
      <c r="A18" s="6"/>
      <c r="B18" s="7" t="s">
        <v>17</v>
      </c>
      <c r="C18" s="2">
        <f>C16-C1</f>
        <v>12088.122605363977</v>
      </c>
    </row>
    <row r="19" spans="1:3" x14ac:dyDescent="0.3">
      <c r="A19" s="6"/>
      <c r="B19" s="7" t="s">
        <v>18</v>
      </c>
      <c r="C19" s="13">
        <f>C18/C16</f>
        <v>0.32592975206611557</v>
      </c>
    </row>
    <row r="20" spans="1:3" x14ac:dyDescent="0.3">
      <c r="A20" s="6"/>
      <c r="B20" s="7" t="s">
        <v>19</v>
      </c>
      <c r="C20" s="13">
        <f>C19*100/(100-C19*100)</f>
        <v>0.48352490421455907</v>
      </c>
    </row>
    <row r="21" spans="1:3" x14ac:dyDescent="0.3">
      <c r="C21" s="14"/>
    </row>
    <row r="22" spans="1:3" x14ac:dyDescent="0.3">
      <c r="C22" s="14"/>
    </row>
    <row r="23" spans="1:3" x14ac:dyDescent="0.3">
      <c r="C23" s="14"/>
    </row>
  </sheetData>
  <sheetProtection algorithmName="SHA-512" hashValue="0558cCMH6r/Yt8afD/MSp6w/dmjF++qDN8NnnqKbd5h21aK9/55ovQ6Q0/ygz5N0bESFlRegxrbfyxMrZ43Fdg==" saltValue="7EVym/iKzBK5U6jOdZaDvA==" spinCount="100000" sheet="1" objects="1" scenario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zoomScale="124" zoomScaleNormal="130" workbookViewId="0">
      <selection activeCell="C2" sqref="C2"/>
    </sheetView>
  </sheetViews>
  <sheetFormatPr defaultColWidth="8.88671875" defaultRowHeight="14.4" x14ac:dyDescent="0.3"/>
  <cols>
    <col min="1" max="1" width="3" style="7" bestFit="1" customWidth="1"/>
    <col min="2" max="2" width="50.6640625" style="7" bestFit="1" customWidth="1"/>
    <col min="3" max="3" width="14.109375" style="7" bestFit="1" customWidth="1"/>
    <col min="4" max="6" width="8.88671875" style="7"/>
    <col min="7" max="7" width="12.33203125" style="7" bestFit="1" customWidth="1"/>
    <col min="8" max="16384" width="8.88671875" style="7"/>
  </cols>
  <sheetData>
    <row r="1" spans="1:8" x14ac:dyDescent="0.3">
      <c r="A1" s="6">
        <v>1</v>
      </c>
      <c r="B1" s="7" t="s">
        <v>0</v>
      </c>
      <c r="C1" s="1">
        <v>25000</v>
      </c>
      <c r="G1" s="19">
        <v>38319</v>
      </c>
      <c r="H1" s="18" t="s">
        <v>34</v>
      </c>
    </row>
    <row r="2" spans="1:8" x14ac:dyDescent="0.3">
      <c r="A2" s="7">
        <v>2</v>
      </c>
      <c r="B2" s="7" t="s">
        <v>27</v>
      </c>
      <c r="C2" s="2">
        <f>IF(C1-G9&gt;0,C1-G9,0)</f>
        <v>16772</v>
      </c>
      <c r="G2" s="9">
        <v>0.5</v>
      </c>
    </row>
    <row r="3" spans="1:8" x14ac:dyDescent="0.3">
      <c r="A3" s="7">
        <v>3</v>
      </c>
      <c r="B3" s="2" t="s">
        <v>30</v>
      </c>
      <c r="C3" s="2">
        <f>IF(C2&lt;81000,C2*G13,(C2-81000)*G14+81000*G13)</f>
        <v>1863.5555555555557</v>
      </c>
      <c r="G3" s="2">
        <f>G1*G2</f>
        <v>19159.5</v>
      </c>
      <c r="H3" s="7" t="s">
        <v>13</v>
      </c>
    </row>
    <row r="4" spans="1:8" x14ac:dyDescent="0.3">
      <c r="A4" s="6">
        <v>4</v>
      </c>
      <c r="B4" s="2" t="s">
        <v>39</v>
      </c>
      <c r="C4" s="3">
        <f>C1+C3</f>
        <v>26863.555555555555</v>
      </c>
      <c r="G4" s="9">
        <v>1</v>
      </c>
      <c r="H4" s="7" t="s">
        <v>12</v>
      </c>
    </row>
    <row r="5" spans="1:8" x14ac:dyDescent="0.3">
      <c r="A5" s="7">
        <v>5</v>
      </c>
      <c r="B5" s="2" t="s">
        <v>1</v>
      </c>
      <c r="C5" s="10">
        <v>0.188</v>
      </c>
      <c r="G5" s="2">
        <f>G3*G4</f>
        <v>19159.5</v>
      </c>
      <c r="H5" s="7" t="s">
        <v>14</v>
      </c>
    </row>
    <row r="6" spans="1:8" x14ac:dyDescent="0.3">
      <c r="A6" s="6">
        <v>6</v>
      </c>
      <c r="B6" s="2" t="s">
        <v>2</v>
      </c>
      <c r="C6" s="10">
        <v>7.4999999999999997E-2</v>
      </c>
      <c r="G6" s="11">
        <v>16</v>
      </c>
    </row>
    <row r="7" spans="1:8" x14ac:dyDescent="0.3">
      <c r="A7" s="7">
        <v>7</v>
      </c>
      <c r="B7" s="2" t="s">
        <v>3</v>
      </c>
      <c r="C7" s="10">
        <v>5.0000000000000001E-3</v>
      </c>
      <c r="G7" s="2">
        <f>G6*G1</f>
        <v>613104</v>
      </c>
      <c r="H7" s="7" t="s">
        <v>16</v>
      </c>
    </row>
    <row r="8" spans="1:8" x14ac:dyDescent="0.3">
      <c r="A8" s="6">
        <v>8</v>
      </c>
      <c r="B8" s="2" t="s">
        <v>4</v>
      </c>
      <c r="C8" s="10">
        <v>1.2E-2</v>
      </c>
      <c r="G8" s="20">
        <v>8228</v>
      </c>
      <c r="H8" s="21" t="s">
        <v>31</v>
      </c>
    </row>
    <row r="9" spans="1:8" x14ac:dyDescent="0.3">
      <c r="A9" s="7">
        <v>9</v>
      </c>
      <c r="B9" s="2" t="s">
        <v>5</v>
      </c>
      <c r="C9" s="5">
        <f>(C5+C6+C7+C8)*100</f>
        <v>28.000000000000004</v>
      </c>
      <c r="G9" s="2">
        <f>G8*G4</f>
        <v>8228</v>
      </c>
      <c r="H9" s="7" t="str">
        <f>"Даночно намалување за "&amp;(IF(G4=1,"цело","нецело"))&amp;" работно време"</f>
        <v>Даночно намалување за цело работно време</v>
      </c>
    </row>
    <row r="10" spans="1:8" x14ac:dyDescent="0.3">
      <c r="A10" s="6">
        <v>10</v>
      </c>
      <c r="B10" s="2" t="s">
        <v>6</v>
      </c>
      <c r="C10" s="4">
        <f>100/(100-C9)</f>
        <v>1.3888888888888888</v>
      </c>
      <c r="G10" s="9">
        <v>0.1</v>
      </c>
      <c r="H10" s="7" t="s">
        <v>25</v>
      </c>
    </row>
    <row r="11" spans="1:8" x14ac:dyDescent="0.3">
      <c r="A11" s="7">
        <v>11</v>
      </c>
      <c r="B11" s="2" t="s">
        <v>7</v>
      </c>
      <c r="C11" s="3">
        <f>IF(C4*C10&lt;G5,G5,IF(C4*C10&gt;G7,G7,C4*C10))</f>
        <v>37310.493827160491</v>
      </c>
      <c r="G11" s="9">
        <v>0.1</v>
      </c>
      <c r="H11" s="7" t="s">
        <v>26</v>
      </c>
    </row>
    <row r="12" spans="1:8" x14ac:dyDescent="0.3">
      <c r="A12" s="6">
        <v>12</v>
      </c>
      <c r="B12" s="2" t="s">
        <v>8</v>
      </c>
      <c r="C12" s="2">
        <f>C5*C$11</f>
        <v>7014.3728395061726</v>
      </c>
    </row>
    <row r="13" spans="1:8" x14ac:dyDescent="0.3">
      <c r="A13" s="7">
        <v>13</v>
      </c>
      <c r="B13" s="2" t="s">
        <v>9</v>
      </c>
      <c r="C13" s="2">
        <f>C6*C$11</f>
        <v>2798.287037037037</v>
      </c>
      <c r="G13" s="12">
        <f>G10/(1-G10)</f>
        <v>0.11111111111111112</v>
      </c>
      <c r="H13" s="7" t="s">
        <v>32</v>
      </c>
    </row>
    <row r="14" spans="1:8" x14ac:dyDescent="0.3">
      <c r="A14" s="6">
        <v>14</v>
      </c>
      <c r="B14" s="2" t="s">
        <v>10</v>
      </c>
      <c r="C14" s="2">
        <f>C7*C$11</f>
        <v>186.55246913580245</v>
      </c>
      <c r="G14" s="12">
        <f>G11/(1-G11)</f>
        <v>0.11111111111111112</v>
      </c>
      <c r="H14" s="7" t="s">
        <v>33</v>
      </c>
    </row>
    <row r="15" spans="1:8" x14ac:dyDescent="0.3">
      <c r="A15" s="7">
        <v>15</v>
      </c>
      <c r="B15" s="2" t="s">
        <v>11</v>
      </c>
      <c r="C15" s="2">
        <f>C8*C$11</f>
        <v>447.72592592592594</v>
      </c>
    </row>
    <row r="16" spans="1:8" x14ac:dyDescent="0.3">
      <c r="A16" s="6">
        <v>16</v>
      </c>
      <c r="B16" s="2" t="s">
        <v>20</v>
      </c>
      <c r="C16" s="2">
        <f>C1+C3+C12+C13+C14+C15</f>
        <v>37310.493827160484</v>
      </c>
    </row>
    <row r="17" spans="1:3" x14ac:dyDescent="0.3">
      <c r="A17" s="6"/>
    </row>
    <row r="18" spans="1:3" x14ac:dyDescent="0.3">
      <c r="A18" s="6"/>
      <c r="B18" s="7" t="s">
        <v>17</v>
      </c>
      <c r="C18" s="2">
        <f>C16-C1</f>
        <v>12310.493827160484</v>
      </c>
    </row>
    <row r="19" spans="1:3" x14ac:dyDescent="0.3">
      <c r="A19" s="6"/>
      <c r="B19" s="7" t="s">
        <v>18</v>
      </c>
      <c r="C19" s="13">
        <f>C18/C16</f>
        <v>0.32994722300349072</v>
      </c>
    </row>
    <row r="20" spans="1:3" x14ac:dyDescent="0.3">
      <c r="A20" s="6"/>
      <c r="B20" s="7" t="s">
        <v>19</v>
      </c>
      <c r="C20" s="13">
        <f>C19*100/(100-C19*100)</f>
        <v>0.4924197530864195</v>
      </c>
    </row>
    <row r="21" spans="1:3" x14ac:dyDescent="0.3">
      <c r="C21" s="14"/>
    </row>
    <row r="22" spans="1:3" x14ac:dyDescent="0.3">
      <c r="C22" s="14"/>
    </row>
    <row r="23" spans="1:3" x14ac:dyDescent="0.3">
      <c r="C23" s="14"/>
    </row>
  </sheetData>
  <sheetProtection algorithmName="SHA-512" hashValue="D4YcI8XPBzbSUaZ5DHTqMOAjNJtJFTdExNbqEY+jfu6rjTd1h11Frk3N+Fd1uvabR1cM7hSIpEDE8HO+fJHzoQ==" saltValue="77Jyttvr1lNXndMw1E+27w==" spinCount="100000" sheet="1" objects="1" scenarios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zoomScale="124" zoomScaleNormal="130" workbookViewId="0">
      <selection activeCell="C2" sqref="C2"/>
    </sheetView>
  </sheetViews>
  <sheetFormatPr defaultColWidth="8.88671875" defaultRowHeight="14.4" x14ac:dyDescent="0.3"/>
  <cols>
    <col min="1" max="1" width="3" style="7" bestFit="1" customWidth="1"/>
    <col min="2" max="2" width="50.6640625" style="7" bestFit="1" customWidth="1"/>
    <col min="3" max="3" width="14.109375" style="7" bestFit="1" customWidth="1"/>
    <col min="4" max="6" width="8.88671875" style="7"/>
    <col min="7" max="7" width="12.33203125" style="7" bestFit="1" customWidth="1"/>
    <col min="8" max="16384" width="8.88671875" style="7"/>
  </cols>
  <sheetData>
    <row r="1" spans="1:8" x14ac:dyDescent="0.3">
      <c r="A1" s="6">
        <v>1</v>
      </c>
      <c r="B1" s="7" t="s">
        <v>15</v>
      </c>
      <c r="C1" s="1">
        <v>37310</v>
      </c>
      <c r="G1" s="19">
        <v>38319</v>
      </c>
      <c r="H1" s="18" t="s">
        <v>34</v>
      </c>
    </row>
    <row r="2" spans="1:8" x14ac:dyDescent="0.3">
      <c r="A2" s="7">
        <v>2</v>
      </c>
      <c r="B2" s="2" t="s">
        <v>1</v>
      </c>
      <c r="C2" s="15">
        <v>0.188</v>
      </c>
      <c r="G2" s="9">
        <v>0.5</v>
      </c>
    </row>
    <row r="3" spans="1:8" x14ac:dyDescent="0.3">
      <c r="A3" s="7">
        <v>3</v>
      </c>
      <c r="B3" s="2" t="s">
        <v>2</v>
      </c>
      <c r="C3" s="15">
        <v>7.4999999999999997E-2</v>
      </c>
      <c r="G3" s="2">
        <f>G1*G2</f>
        <v>19159.5</v>
      </c>
      <c r="H3" s="7" t="s">
        <v>13</v>
      </c>
    </row>
    <row r="4" spans="1:8" x14ac:dyDescent="0.3">
      <c r="A4" s="6">
        <v>4</v>
      </c>
      <c r="B4" s="2" t="s">
        <v>3</v>
      </c>
      <c r="C4" s="15">
        <v>5.0000000000000001E-3</v>
      </c>
      <c r="G4" s="9">
        <v>1</v>
      </c>
      <c r="H4" s="7" t="s">
        <v>12</v>
      </c>
    </row>
    <row r="5" spans="1:8" x14ac:dyDescent="0.3">
      <c r="A5" s="7">
        <v>5</v>
      </c>
      <c r="B5" s="2" t="s">
        <v>4</v>
      </c>
      <c r="C5" s="15">
        <v>1.2E-2</v>
      </c>
      <c r="G5" s="2">
        <f>G3*G4</f>
        <v>19159.5</v>
      </c>
      <c r="H5" s="7" t="s">
        <v>14</v>
      </c>
    </row>
    <row r="6" spans="1:8" x14ac:dyDescent="0.3">
      <c r="A6" s="6">
        <v>6</v>
      </c>
      <c r="B6" s="2" t="s">
        <v>35</v>
      </c>
      <c r="C6" s="2">
        <f>IF($C$1&lt;$G$3,$G$3*C2,IF($C$1&gt;$G$7,$G$7*C2,$C$1*C2))</f>
        <v>7014.28</v>
      </c>
      <c r="G6" s="11">
        <v>16</v>
      </c>
    </row>
    <row r="7" spans="1:8" x14ac:dyDescent="0.3">
      <c r="A7" s="7">
        <v>7</v>
      </c>
      <c r="B7" s="2" t="s">
        <v>36</v>
      </c>
      <c r="C7" s="2">
        <f>IF($C$1&lt;$G$3,$G$3*C3,IF($C$1&gt;$G$7,$G$7*C3,$C$1*C3))</f>
        <v>2798.25</v>
      </c>
      <c r="G7" s="2">
        <f>G6*G1</f>
        <v>613104</v>
      </c>
      <c r="H7" s="7" t="s">
        <v>16</v>
      </c>
    </row>
    <row r="8" spans="1:8" x14ac:dyDescent="0.3">
      <c r="A8" s="6">
        <v>8</v>
      </c>
      <c r="B8" s="2" t="s">
        <v>37</v>
      </c>
      <c r="C8" s="2">
        <f>IF($C$1&lt;$G$3,$G$3*C4,IF($C$1&gt;$G$7,$G$7*C4,$C$1*C4))</f>
        <v>186.55</v>
      </c>
      <c r="G8" s="16">
        <v>8228</v>
      </c>
      <c r="H8" s="7" t="s">
        <v>22</v>
      </c>
    </row>
    <row r="9" spans="1:8" x14ac:dyDescent="0.3">
      <c r="A9" s="7">
        <v>9</v>
      </c>
      <c r="B9" s="2" t="s">
        <v>38</v>
      </c>
      <c r="C9" s="2">
        <f>IF($C$1&lt;$G$3,$G$3*C5,IF($C$1&gt;$G$7,$G$7*C5,$C$1*C5))</f>
        <v>447.72</v>
      </c>
      <c r="G9" s="2">
        <f>G8*G4</f>
        <v>8228</v>
      </c>
      <c r="H9" s="7" t="str">
        <f>"Даночно намалување за "&amp;(IF(G4=1,"цело","нецело"))&amp;" работно време"</f>
        <v>Даночно намалување за цело работно време</v>
      </c>
    </row>
    <row r="10" spans="1:8" x14ac:dyDescent="0.3">
      <c r="A10" s="6">
        <v>10</v>
      </c>
      <c r="B10" s="2" t="s">
        <v>29</v>
      </c>
      <c r="C10" s="22">
        <f>IF((C1-C6-C7-C8-C9)&gt;(C6+C7+C8+C9),C1-C6-C7-C8-C9,C6+C7+C8+C9)</f>
        <v>26863.200000000001</v>
      </c>
      <c r="G10" s="17">
        <v>0.1</v>
      </c>
      <c r="H10" s="7" t="s">
        <v>25</v>
      </c>
    </row>
    <row r="11" spans="1:8" x14ac:dyDescent="0.3">
      <c r="A11" s="7">
        <v>11</v>
      </c>
      <c r="B11" s="2" t="s">
        <v>28</v>
      </c>
      <c r="C11" s="2">
        <f>IF(C10-G9&gt;0,C10-G9,0)</f>
        <v>18635.2</v>
      </c>
      <c r="G11" s="17">
        <v>0.1</v>
      </c>
      <c r="H11" s="7" t="s">
        <v>26</v>
      </c>
    </row>
    <row r="12" spans="1:8" x14ac:dyDescent="0.3">
      <c r="A12" s="6">
        <v>12</v>
      </c>
      <c r="B12" s="2" t="s">
        <v>40</v>
      </c>
      <c r="C12" s="2">
        <f>IF(C11&lt;90000,C11*G10,90000*G10+(C11-90000)*G11)</f>
        <v>1863.5200000000002</v>
      </c>
    </row>
    <row r="13" spans="1:8" x14ac:dyDescent="0.3">
      <c r="A13" s="7">
        <v>13</v>
      </c>
      <c r="B13" s="2" t="s">
        <v>0</v>
      </c>
      <c r="C13" s="2">
        <f>IF(C1-C16&gt;0,C1-C16,1)</f>
        <v>24999.68</v>
      </c>
      <c r="G13" s="12">
        <f>G10/(1-G10)</f>
        <v>0.11111111111111112</v>
      </c>
      <c r="H13" s="7" t="s">
        <v>32</v>
      </c>
    </row>
    <row r="14" spans="1:8" x14ac:dyDescent="0.3">
      <c r="A14" s="6"/>
      <c r="G14" s="12">
        <f>G11/(1-G11)</f>
        <v>0.11111111111111112</v>
      </c>
      <c r="H14" s="7" t="s">
        <v>33</v>
      </c>
    </row>
    <row r="16" spans="1:8" x14ac:dyDescent="0.3">
      <c r="A16" s="6"/>
      <c r="B16" s="7" t="s">
        <v>17</v>
      </c>
      <c r="C16" s="2">
        <f>C6+C7+C8+C9+C12</f>
        <v>12310.319999999998</v>
      </c>
    </row>
    <row r="17" spans="1:3" x14ac:dyDescent="0.3">
      <c r="A17" s="6"/>
      <c r="B17" s="7" t="s">
        <v>18</v>
      </c>
      <c r="C17" s="13">
        <f>C16/C1</f>
        <v>0.32994693111766277</v>
      </c>
    </row>
    <row r="18" spans="1:3" x14ac:dyDescent="0.3">
      <c r="A18" s="6"/>
      <c r="B18" s="7" t="s">
        <v>19</v>
      </c>
      <c r="C18" s="13">
        <f>C17*100/(100-C17*100)</f>
        <v>0.4924191029645178</v>
      </c>
    </row>
    <row r="19" spans="1:3" x14ac:dyDescent="0.3">
      <c r="A19" s="6"/>
    </row>
    <row r="20" spans="1:3" x14ac:dyDescent="0.3">
      <c r="A20" s="6"/>
    </row>
    <row r="21" spans="1:3" x14ac:dyDescent="0.3">
      <c r="C21" s="14"/>
    </row>
    <row r="22" spans="1:3" x14ac:dyDescent="0.3">
      <c r="C22" s="14"/>
    </row>
    <row r="23" spans="1:3" x14ac:dyDescent="0.3">
      <c r="C23" s="14"/>
    </row>
  </sheetData>
  <sheetProtection algorithmName="SHA-512" hashValue="M9njCStyMUEO6CZOo6OzssMJ3/mrSg7F3vXVuvPDo+wIF9pqqcuHrjxvovSlajTdfHLO8QyYdLyDXp9taEdkqQ==" saltValue="3w83FUTbVvVvp9+3U55VWw==" spinCount="100000" sheet="1" objects="1" scenarios="1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zoomScale="124" zoomScaleNormal="130" workbookViewId="0">
      <selection activeCell="C2" sqref="C2"/>
    </sheetView>
  </sheetViews>
  <sheetFormatPr defaultColWidth="8.88671875" defaultRowHeight="14.4" x14ac:dyDescent="0.3"/>
  <cols>
    <col min="1" max="1" width="3" style="7" bestFit="1" customWidth="1"/>
    <col min="2" max="2" width="50.6640625" style="7" bestFit="1" customWidth="1"/>
    <col min="3" max="3" width="15" style="7" bestFit="1" customWidth="1"/>
    <col min="4" max="6" width="8.88671875" style="7"/>
    <col min="7" max="7" width="12.33203125" style="7" bestFit="1" customWidth="1"/>
    <col min="8" max="16384" width="8.88671875" style="7"/>
  </cols>
  <sheetData>
    <row r="1" spans="1:8" x14ac:dyDescent="0.3">
      <c r="A1" s="6">
        <v>1</v>
      </c>
      <c r="B1" s="7" t="s">
        <v>0</v>
      </c>
      <c r="C1" s="1">
        <v>50000</v>
      </c>
      <c r="G1" s="19">
        <v>41141</v>
      </c>
      <c r="H1" s="18" t="s">
        <v>34</v>
      </c>
    </row>
    <row r="2" spans="1:8" x14ac:dyDescent="0.3">
      <c r="A2" s="7">
        <v>2</v>
      </c>
      <c r="B2" s="7" t="s">
        <v>27</v>
      </c>
      <c r="C2" s="2">
        <f>IF(C1-G9&gt;0,C1-G9,0)</f>
        <v>41562</v>
      </c>
      <c r="G2" s="9">
        <v>0.5</v>
      </c>
    </row>
    <row r="3" spans="1:8" x14ac:dyDescent="0.3">
      <c r="A3" s="7">
        <v>3</v>
      </c>
      <c r="B3" s="2" t="s">
        <v>30</v>
      </c>
      <c r="C3" s="2">
        <f>IF(C2&lt;81000,C2*G13,(C2-81000)*G14+81000*G13)</f>
        <v>4618</v>
      </c>
      <c r="G3" s="2">
        <f>G1*G2</f>
        <v>20570.5</v>
      </c>
      <c r="H3" s="7" t="s">
        <v>13</v>
      </c>
    </row>
    <row r="4" spans="1:8" x14ac:dyDescent="0.3">
      <c r="A4" s="6">
        <v>4</v>
      </c>
      <c r="B4" s="2" t="s">
        <v>39</v>
      </c>
      <c r="C4" s="3">
        <f>C1+C3</f>
        <v>54618</v>
      </c>
      <c r="G4" s="9">
        <v>1</v>
      </c>
      <c r="H4" s="7" t="s">
        <v>12</v>
      </c>
    </row>
    <row r="5" spans="1:8" x14ac:dyDescent="0.3">
      <c r="A5" s="7">
        <v>5</v>
      </c>
      <c r="B5" s="2" t="s">
        <v>1</v>
      </c>
      <c r="C5" s="10">
        <v>0.188</v>
      </c>
      <c r="G5" s="2">
        <f>G3*G4</f>
        <v>20570.5</v>
      </c>
      <c r="H5" s="7" t="s">
        <v>14</v>
      </c>
    </row>
    <row r="6" spans="1:8" x14ac:dyDescent="0.3">
      <c r="A6" s="6">
        <v>6</v>
      </c>
      <c r="B6" s="2" t="s">
        <v>2</v>
      </c>
      <c r="C6" s="10">
        <v>7.4999999999999997E-2</v>
      </c>
      <c r="G6" s="11">
        <v>16</v>
      </c>
    </row>
    <row r="7" spans="1:8" x14ac:dyDescent="0.3">
      <c r="A7" s="7">
        <v>7</v>
      </c>
      <c r="B7" s="2" t="s">
        <v>3</v>
      </c>
      <c r="C7" s="10">
        <v>5.0000000000000001E-3</v>
      </c>
      <c r="G7" s="2">
        <f>G6*G1</f>
        <v>658256</v>
      </c>
      <c r="H7" s="7" t="s">
        <v>16</v>
      </c>
    </row>
    <row r="8" spans="1:8" x14ac:dyDescent="0.3">
      <c r="A8" s="6">
        <v>8</v>
      </c>
      <c r="B8" s="2" t="s">
        <v>4</v>
      </c>
      <c r="C8" s="10">
        <v>1.2E-2</v>
      </c>
      <c r="G8" s="20">
        <v>8438</v>
      </c>
      <c r="H8" s="30" t="s">
        <v>44</v>
      </c>
    </row>
    <row r="9" spans="1:8" x14ac:dyDescent="0.3">
      <c r="A9" s="7">
        <v>9</v>
      </c>
      <c r="B9" s="2" t="s">
        <v>5</v>
      </c>
      <c r="C9" s="5">
        <f>(C5+C6+C7+C8)*100</f>
        <v>28.000000000000004</v>
      </c>
      <c r="G9" s="2">
        <f>G8*G4</f>
        <v>8438</v>
      </c>
      <c r="H9" s="7" t="str">
        <f>"Даночно намалување за "&amp;(IF(G4=1,"цело","нецело"))&amp;" работно време"</f>
        <v>Даночно намалување за цело работно време</v>
      </c>
    </row>
    <row r="10" spans="1:8" x14ac:dyDescent="0.3">
      <c r="A10" s="6">
        <v>10</v>
      </c>
      <c r="B10" s="2" t="s">
        <v>6</v>
      </c>
      <c r="C10" s="4">
        <f>100/(100-C9)</f>
        <v>1.3888888888888888</v>
      </c>
      <c r="G10" s="9">
        <v>0.1</v>
      </c>
      <c r="H10" s="7" t="s">
        <v>25</v>
      </c>
    </row>
    <row r="11" spans="1:8" x14ac:dyDescent="0.3">
      <c r="A11" s="7">
        <v>11</v>
      </c>
      <c r="B11" s="2" t="s">
        <v>7</v>
      </c>
      <c r="C11" s="3">
        <f>IF(C4*C10&lt;G5,G5,IF(C4*C10&gt;G7,G7,C4*C10))</f>
        <v>75858.333333333328</v>
      </c>
      <c r="G11" s="9">
        <v>0.1</v>
      </c>
      <c r="H11" s="7" t="s">
        <v>26</v>
      </c>
    </row>
    <row r="12" spans="1:8" x14ac:dyDescent="0.3">
      <c r="A12" s="6">
        <v>12</v>
      </c>
      <c r="B12" s="2" t="s">
        <v>8</v>
      </c>
      <c r="C12" s="2">
        <f>C5*C$11</f>
        <v>14261.366666666665</v>
      </c>
    </row>
    <row r="13" spans="1:8" x14ac:dyDescent="0.3">
      <c r="A13" s="7">
        <v>13</v>
      </c>
      <c r="B13" s="2" t="s">
        <v>9</v>
      </c>
      <c r="C13" s="2">
        <f>C6*C$11</f>
        <v>5689.3749999999991</v>
      </c>
      <c r="G13" s="12">
        <f>G10/(1-G10)</f>
        <v>0.11111111111111112</v>
      </c>
      <c r="H13" s="7" t="s">
        <v>32</v>
      </c>
    </row>
    <row r="14" spans="1:8" x14ac:dyDescent="0.3">
      <c r="A14" s="6">
        <v>14</v>
      </c>
      <c r="B14" s="2" t="s">
        <v>10</v>
      </c>
      <c r="C14" s="2">
        <f>C7*C$11</f>
        <v>379.29166666666663</v>
      </c>
      <c r="G14" s="12">
        <f>G11/(1-G11)</f>
        <v>0.11111111111111112</v>
      </c>
      <c r="H14" s="7" t="s">
        <v>33</v>
      </c>
    </row>
    <row r="15" spans="1:8" x14ac:dyDescent="0.3">
      <c r="A15" s="7">
        <v>15</v>
      </c>
      <c r="B15" s="2" t="s">
        <v>11</v>
      </c>
      <c r="C15" s="2">
        <f>C8*C$11</f>
        <v>910.3</v>
      </c>
    </row>
    <row r="16" spans="1:8" x14ac:dyDescent="0.3">
      <c r="A16" s="6">
        <v>16</v>
      </c>
      <c r="B16" s="2" t="s">
        <v>20</v>
      </c>
      <c r="C16" s="2">
        <f>C1+C3+C12+C13+C14+C15</f>
        <v>75858.333333333343</v>
      </c>
    </row>
    <row r="17" spans="1:3" x14ac:dyDescent="0.3">
      <c r="A17" s="6"/>
    </row>
    <row r="18" spans="1:3" x14ac:dyDescent="0.3">
      <c r="A18" s="6"/>
      <c r="B18" s="7" t="s">
        <v>17</v>
      </c>
      <c r="C18" s="2">
        <f>C16-C1</f>
        <v>25858.333333333343</v>
      </c>
    </row>
    <row r="19" spans="1:3" x14ac:dyDescent="0.3">
      <c r="A19" s="6"/>
      <c r="B19" s="7" t="s">
        <v>18</v>
      </c>
      <c r="C19" s="13">
        <f>C18/C16</f>
        <v>0.34087663407667812</v>
      </c>
    </row>
    <row r="20" spans="1:3" x14ac:dyDescent="0.3">
      <c r="A20" s="6"/>
      <c r="B20" s="7" t="s">
        <v>19</v>
      </c>
      <c r="C20" s="13">
        <f>C19*100/(100-C19*100)</f>
        <v>0.51716666666666689</v>
      </c>
    </row>
    <row r="21" spans="1:3" x14ac:dyDescent="0.3">
      <c r="C21" s="14"/>
    </row>
    <row r="22" spans="1:3" x14ac:dyDescent="0.3">
      <c r="C22" s="14"/>
    </row>
    <row r="23" spans="1:3" x14ac:dyDescent="0.3">
      <c r="C23" s="14"/>
    </row>
  </sheetData>
  <sheetProtection password="CF5F" sheet="1" objects="1" scenarios="1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zoomScale="124" zoomScaleNormal="130" workbookViewId="0">
      <selection activeCell="C2" sqref="C2"/>
    </sheetView>
  </sheetViews>
  <sheetFormatPr defaultColWidth="8.88671875" defaultRowHeight="14.4" x14ac:dyDescent="0.3"/>
  <cols>
    <col min="1" max="1" width="3" style="7" bestFit="1" customWidth="1"/>
    <col min="2" max="2" width="50.6640625" style="7" bestFit="1" customWidth="1"/>
    <col min="3" max="3" width="14.109375" style="7" bestFit="1" customWidth="1"/>
    <col min="4" max="6" width="8.88671875" style="7"/>
    <col min="7" max="7" width="12.33203125" style="28" bestFit="1" customWidth="1"/>
    <col min="8" max="16384" width="8.88671875" style="7"/>
  </cols>
  <sheetData>
    <row r="1" spans="1:8" x14ac:dyDescent="0.3">
      <c r="A1" s="6">
        <v>1</v>
      </c>
      <c r="B1" s="7" t="s">
        <v>15</v>
      </c>
      <c r="C1" s="1">
        <v>75858</v>
      </c>
      <c r="G1" s="19">
        <v>41141</v>
      </c>
      <c r="H1" s="18" t="s">
        <v>34</v>
      </c>
    </row>
    <row r="2" spans="1:8" x14ac:dyDescent="0.3">
      <c r="A2" s="7">
        <v>2</v>
      </c>
      <c r="B2" s="2" t="s">
        <v>1</v>
      </c>
      <c r="C2" s="15">
        <v>0.188</v>
      </c>
      <c r="G2" s="23">
        <v>0.5</v>
      </c>
    </row>
    <row r="3" spans="1:8" x14ac:dyDescent="0.3">
      <c r="A3" s="7">
        <v>3</v>
      </c>
      <c r="B3" s="2" t="s">
        <v>2</v>
      </c>
      <c r="C3" s="15">
        <v>7.4999999999999997E-2</v>
      </c>
      <c r="G3" s="24">
        <f>G1*G2</f>
        <v>20570.5</v>
      </c>
      <c r="H3" s="7" t="s">
        <v>13</v>
      </c>
    </row>
    <row r="4" spans="1:8" x14ac:dyDescent="0.3">
      <c r="A4" s="6">
        <v>4</v>
      </c>
      <c r="B4" s="2" t="s">
        <v>3</v>
      </c>
      <c r="C4" s="15">
        <v>5.0000000000000001E-3</v>
      </c>
      <c r="G4" s="23">
        <v>1</v>
      </c>
      <c r="H4" s="7" t="s">
        <v>12</v>
      </c>
    </row>
    <row r="5" spans="1:8" x14ac:dyDescent="0.3">
      <c r="A5" s="7">
        <v>5</v>
      </c>
      <c r="B5" s="2" t="s">
        <v>4</v>
      </c>
      <c r="C5" s="15">
        <v>1.2E-2</v>
      </c>
      <c r="G5" s="24">
        <f>G3*G4</f>
        <v>20570.5</v>
      </c>
      <c r="H5" s="7" t="s">
        <v>14</v>
      </c>
    </row>
    <row r="6" spans="1:8" x14ac:dyDescent="0.3">
      <c r="A6" s="6">
        <v>6</v>
      </c>
      <c r="B6" s="2" t="s">
        <v>35</v>
      </c>
      <c r="C6" s="2">
        <f>IF($C$1&lt;$G$3,$G$3*C2,IF($C$1&gt;$G$7,$G$7*C2,$C$1*C2))</f>
        <v>14261.304</v>
      </c>
      <c r="G6" s="25">
        <v>16</v>
      </c>
    </row>
    <row r="7" spans="1:8" x14ac:dyDescent="0.3">
      <c r="A7" s="7">
        <v>7</v>
      </c>
      <c r="B7" s="2" t="s">
        <v>36</v>
      </c>
      <c r="C7" s="2">
        <f>IF($C$1&lt;$G$3,$G$3*C3,IF($C$1&gt;$G$7,$G$7*C3,$C$1*C3))</f>
        <v>5689.3499999999995</v>
      </c>
      <c r="G7" s="24">
        <f>G6*G1</f>
        <v>658256</v>
      </c>
      <c r="H7" s="7" t="s">
        <v>16</v>
      </c>
    </row>
    <row r="8" spans="1:8" x14ac:dyDescent="0.3">
      <c r="A8" s="6">
        <v>8</v>
      </c>
      <c r="B8" s="2" t="s">
        <v>37</v>
      </c>
      <c r="C8" s="2">
        <f>IF($C$1&lt;$G$3,$G$3*C4,IF($C$1&gt;$G$7,$G$7*C4,$C$1*C4))</f>
        <v>379.29</v>
      </c>
      <c r="G8" s="26">
        <v>8438</v>
      </c>
      <c r="H8" s="7" t="s">
        <v>22</v>
      </c>
    </row>
    <row r="9" spans="1:8" x14ac:dyDescent="0.3">
      <c r="A9" s="7">
        <v>9</v>
      </c>
      <c r="B9" s="2" t="s">
        <v>38</v>
      </c>
      <c r="C9" s="2">
        <f>IF($C$1&lt;$G$3,$G$3*C5,IF($C$1&gt;$G$7,$G$7*C5,$C$1*C5))</f>
        <v>910.29600000000005</v>
      </c>
      <c r="G9" s="24">
        <f>G8*G4</f>
        <v>8438</v>
      </c>
      <c r="H9" s="7" t="str">
        <f>"Даночно намалување за "&amp;(IF(G4=1,"цело","нецело"))&amp;" работно време"</f>
        <v>Даночно намалување за цело работно време</v>
      </c>
    </row>
    <row r="10" spans="1:8" x14ac:dyDescent="0.3">
      <c r="A10" s="6">
        <v>10</v>
      </c>
      <c r="B10" s="2" t="s">
        <v>29</v>
      </c>
      <c r="C10" s="22">
        <f>IF((C1-C6-C7-C8-C9)&gt;(C6+C7+C8+C9),C1-C6-C7-C8-C9,C6+C7+C8+C9)</f>
        <v>54617.759999999995</v>
      </c>
      <c r="G10" s="27">
        <v>0.1</v>
      </c>
      <c r="H10" s="7" t="s">
        <v>25</v>
      </c>
    </row>
    <row r="11" spans="1:8" x14ac:dyDescent="0.3">
      <c r="A11" s="7">
        <v>11</v>
      </c>
      <c r="B11" s="2" t="s">
        <v>28</v>
      </c>
      <c r="C11" s="2">
        <f>IF(C10-G9&gt;0,C10-G9,0)</f>
        <v>46179.759999999995</v>
      </c>
      <c r="G11" s="27">
        <v>0.1</v>
      </c>
      <c r="H11" s="7" t="s">
        <v>26</v>
      </c>
    </row>
    <row r="12" spans="1:8" x14ac:dyDescent="0.3">
      <c r="A12" s="6">
        <v>12</v>
      </c>
      <c r="B12" s="2" t="s">
        <v>40</v>
      </c>
      <c r="C12" s="2">
        <f>IF(C11&lt;90000,C11*G10,90000*G10+(C11-90000)*G11)</f>
        <v>4617.9759999999997</v>
      </c>
    </row>
    <row r="13" spans="1:8" x14ac:dyDescent="0.3">
      <c r="A13" s="7">
        <v>13</v>
      </c>
      <c r="B13" s="2" t="s">
        <v>0</v>
      </c>
      <c r="C13" s="2">
        <f>IF(C1-C16&gt;0,C1-C16,1)</f>
        <v>49999.784</v>
      </c>
      <c r="G13" s="29">
        <f>G10/(1-G10)</f>
        <v>0.11111111111111112</v>
      </c>
      <c r="H13" s="7" t="s">
        <v>32</v>
      </c>
    </row>
    <row r="14" spans="1:8" x14ac:dyDescent="0.3">
      <c r="A14" s="6"/>
      <c r="G14" s="29">
        <f>G11/(1-G11)</f>
        <v>0.11111111111111112</v>
      </c>
      <c r="H14" s="7" t="s">
        <v>33</v>
      </c>
    </row>
    <row r="16" spans="1:8" x14ac:dyDescent="0.3">
      <c r="A16" s="6"/>
      <c r="B16" s="7" t="s">
        <v>17</v>
      </c>
      <c r="C16" s="2">
        <f>C6+C7+C8+C9+C12</f>
        <v>25858.215999999997</v>
      </c>
    </row>
    <row r="17" spans="1:3" x14ac:dyDescent="0.3">
      <c r="A17" s="6"/>
      <c r="B17" s="7" t="s">
        <v>18</v>
      </c>
      <c r="C17" s="13">
        <f>C16/C1</f>
        <v>0.3408765851986606</v>
      </c>
    </row>
    <row r="18" spans="1:3" x14ac:dyDescent="0.3">
      <c r="A18" s="6"/>
      <c r="B18" s="7" t="s">
        <v>19</v>
      </c>
      <c r="C18" s="13">
        <f>C17*100/(100-C17*100)</f>
        <v>0.51716655415951396</v>
      </c>
    </row>
    <row r="19" spans="1:3" x14ac:dyDescent="0.3">
      <c r="A19" s="6"/>
    </row>
    <row r="20" spans="1:3" x14ac:dyDescent="0.3">
      <c r="A20" s="6"/>
    </row>
    <row r="21" spans="1:3" x14ac:dyDescent="0.3">
      <c r="C21" s="14"/>
    </row>
    <row r="22" spans="1:3" x14ac:dyDescent="0.3">
      <c r="C22" s="14"/>
    </row>
    <row r="23" spans="1:3" x14ac:dyDescent="0.3">
      <c r="C23" s="14"/>
    </row>
  </sheetData>
  <sheetProtection algorithmName="SHA-512" hashValue="jYUB2iF8SQoEHd1TXI48m9qEIU1WqmtzsYg0p2rsiYa5ZrUYKycYMz1uMohIE+2gySO8e8IHL4mnXK/vrydMog==" saltValue="w/zUAQT9fPdGLuk+yZYSsw==" spinCount="100000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Нето-во-бруто-2018</vt:lpstr>
      <vt:lpstr>Нето-во-бруто-2019</vt:lpstr>
      <vt:lpstr>Нето-во-бруто-2020</vt:lpstr>
      <vt:lpstr>Бруто-во-нето-2020</vt:lpstr>
      <vt:lpstr>Нето-во-бруто-2021</vt:lpstr>
      <vt:lpstr>Бруто-во-нето-2021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2021-04-19T17:05:42Z</dcterms:modified>
</cp:coreProperties>
</file>